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1\"/>
    </mc:Choice>
  </mc:AlternateContent>
  <xr:revisionPtr revIDLastSave="0" documentId="13_ncr:1_{978D2725-4F24-4C7A-8F93-7BEFE392DD6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Ošetřovné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G19" i="1" s="1"/>
  <c r="B16" i="1"/>
  <c r="B15" i="1"/>
  <c r="B14" i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<sst xmlns="http://schemas.openxmlformats.org/spreadsheetml/2006/main" count="33" uniqueCount="25">
  <si>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</si>
  <si>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podle zákona č. 187/ 2006  Sb.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</si>
  <si>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</si>
  <si>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</si>
  <si>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</si>
  <si>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</si>
  <si>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</si>
  <si>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</si>
  <si>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</si>
  <si>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</si>
  <si>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</si>
  <si>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</si>
  <si>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</si>
  <si>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</si>
  <si>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</si>
  <si>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</si>
  <si>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</si>
  <si>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</si>
  <si>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</si>
  <si>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</si>
  <si>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</si>
  <si>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</si>
  <si>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t xml:space="preserve">   Ošetřovné náleží maximálně 9 kalendářních dnů; pro osamělé zaměstnance 16 kalendářních dnů.</t>
  </si>
  <si>
    <t xml:space="preserve">od 1. kal. dne </t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</si>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</sst>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4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6"/>
  <sheetViews>
    <sheetView showGridLines="0" showRowColHeaders="0" tabSelected="1" workbookViewId="0">
      <selection activeCell="Q7" sqref="Q7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18.7109375" style="1" customWidth="1"/>
    <col min="9" max="9" width="11.28515625" style="1" hidden="1" customWidth="1"/>
    <col min="10" max="17" width="9.28515625" style="4"/>
    <col min="18" max="18" width="0" style="4" hidden="1" customWidth="1"/>
    <col min="19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00000000000001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00000000000001" customHeight="1" x14ac:dyDescent="0.25">
      <c r="A3" s="90" t="s">
        <v>24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00000000000001" customHeight="1" thickBo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00000000000001" customHeight="1" thickBot="1" x14ac:dyDescent="0.3">
      <c r="A5" s="8" t="s">
        <v>20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00000000000001" customHeight="1" thickBot="1" x14ac:dyDescent="0.3">
      <c r="A6" s="11" t="s">
        <v>15</v>
      </c>
      <c r="B6" s="12"/>
      <c r="C6" s="13"/>
      <c r="D6" s="14"/>
      <c r="E6" s="15" t="s">
        <v>3</v>
      </c>
      <c r="F6" s="16" t="s">
        <v>4</v>
      </c>
      <c r="G6" s="67"/>
      <c r="H6" s="16">
        <v>40000</v>
      </c>
      <c r="I6" s="5"/>
    </row>
    <row r="7" spans="1:38" s="6" customFormat="1" ht="17.100000000000001" customHeight="1" x14ac:dyDescent="0.25">
      <c r="A7" s="17" t="s">
        <v>16</v>
      </c>
      <c r="B7" s="18"/>
      <c r="C7" s="18"/>
      <c r="D7" s="18"/>
      <c r="E7" s="19"/>
      <c r="F7" s="20"/>
      <c r="G7" s="82"/>
      <c r="H7" s="84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5</v>
      </c>
      <c r="B8" s="22"/>
      <c r="C8" s="22"/>
      <c r="D8" s="22"/>
      <c r="E8" s="22"/>
      <c r="F8" s="22"/>
      <c r="G8" s="83"/>
      <c r="H8" s="85">
        <f>H7*365/12</f>
        <v>40000.04583333333</v>
      </c>
      <c r="I8" s="5"/>
    </row>
    <row r="9" spans="1:38" s="25" customFormat="1" ht="17.100000000000001" customHeight="1" thickBot="1" x14ac:dyDescent="0.3">
      <c r="A9" s="44"/>
      <c r="B9" s="23" t="s">
        <v>6</v>
      </c>
      <c r="C9" s="45"/>
      <c r="D9" s="45"/>
      <c r="E9" s="45"/>
      <c r="F9" s="45"/>
      <c r="G9" s="45"/>
      <c r="H9" s="24">
        <f>+H18</f>
        <v>6183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00000000000001" customHeight="1" thickBot="1" x14ac:dyDescent="0.3">
      <c r="B10" s="37"/>
      <c r="H10" s="38"/>
    </row>
    <row r="11" spans="1:38" s="25" customFormat="1" ht="17.100000000000001" customHeight="1" thickBot="1" x14ac:dyDescent="0.3">
      <c r="A11" s="46" t="s">
        <v>19</v>
      </c>
      <c r="B11" s="39"/>
      <c r="C11" s="40"/>
      <c r="D11" s="41"/>
      <c r="E11" s="42"/>
      <c r="F11" s="93"/>
      <c r="G11" s="93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00000000000001" customHeight="1" x14ac:dyDescent="0.25">
      <c r="A12" s="47" t="s">
        <v>7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00000000000001" customHeight="1" x14ac:dyDescent="0.25">
      <c r="A13" s="50"/>
      <c r="B13" s="51"/>
      <c r="C13" s="52" t="s">
        <v>8</v>
      </c>
      <c r="D13" s="53">
        <v>1182</v>
      </c>
      <c r="E13" s="54" t="s">
        <v>9</v>
      </c>
      <c r="F13" s="55">
        <v>0.9</v>
      </c>
      <c r="G13" s="54" t="s">
        <v>10</v>
      </c>
      <c r="H13" s="56">
        <f>ROUND(F13*MIN($H$7,D13),2)</f>
        <v>1063.8</v>
      </c>
      <c r="I13" s="26"/>
    </row>
    <row r="14" spans="1:38" s="6" customFormat="1" ht="17.100000000000001" customHeight="1" x14ac:dyDescent="0.25">
      <c r="A14" s="57" t="s">
        <v>11</v>
      </c>
      <c r="B14" s="53">
        <f>+D13</f>
        <v>1182</v>
      </c>
      <c r="C14" s="58" t="s">
        <v>8</v>
      </c>
      <c r="D14" s="53">
        <v>1773</v>
      </c>
      <c r="E14" s="54" t="s">
        <v>9</v>
      </c>
      <c r="F14" s="55">
        <v>0.6</v>
      </c>
      <c r="G14" s="54" t="s">
        <v>10</v>
      </c>
      <c r="H14" s="56">
        <f>ROUND(F14*IF($H$7&gt;B14,MIN($H$7,B15)-B14,0),2)</f>
        <v>79.84</v>
      </c>
      <c r="I14" s="26"/>
    </row>
    <row r="15" spans="1:38" s="6" customFormat="1" ht="17.100000000000001" customHeight="1" x14ac:dyDescent="0.25">
      <c r="A15" s="57" t="s">
        <v>11</v>
      </c>
      <c r="B15" s="53">
        <f>+D14</f>
        <v>1773</v>
      </c>
      <c r="C15" s="54" t="s">
        <v>12</v>
      </c>
      <c r="D15" s="53">
        <v>3545</v>
      </c>
      <c r="E15" s="54" t="s">
        <v>9</v>
      </c>
      <c r="F15" s="55">
        <v>0.3</v>
      </c>
      <c r="G15" s="54" t="s">
        <v>10</v>
      </c>
      <c r="H15" s="56">
        <f>ROUND(F15*IF($H$7&gt;B15,MIN($H$7,B16)-B15,0),2)</f>
        <v>0</v>
      </c>
      <c r="I15" s="28"/>
    </row>
    <row r="16" spans="1:38" s="6" customFormat="1" ht="17.100000000000001" customHeight="1" x14ac:dyDescent="0.25">
      <c r="A16" s="57" t="s">
        <v>11</v>
      </c>
      <c r="B16" s="53">
        <f>+D15</f>
        <v>3545</v>
      </c>
      <c r="C16" s="59" t="s">
        <v>13</v>
      </c>
      <c r="D16" s="51"/>
      <c r="E16" s="51"/>
      <c r="F16" s="60"/>
      <c r="G16" s="51"/>
      <c r="H16" s="61"/>
      <c r="I16" s="27"/>
    </row>
    <row r="17" spans="1:38" s="6" customFormat="1" ht="17.100000000000001" customHeight="1" thickBot="1" x14ac:dyDescent="0.3">
      <c r="A17" s="62"/>
      <c r="B17" s="63"/>
      <c r="C17" s="64"/>
      <c r="D17" s="65"/>
      <c r="E17" s="66"/>
      <c r="F17" s="67" t="s">
        <v>14</v>
      </c>
      <c r="G17" s="68"/>
      <c r="H17" s="69">
        <f>ROUNDUP(+H13+H14+H15,0)</f>
        <v>1144</v>
      </c>
      <c r="I17" s="29"/>
    </row>
    <row r="18" spans="1:38" s="31" customFormat="1" ht="17.100000000000001" customHeight="1" thickBot="1" x14ac:dyDescent="0.3">
      <c r="A18" s="70"/>
      <c r="B18" s="71"/>
      <c r="C18" s="72" t="s">
        <v>23</v>
      </c>
      <c r="D18" s="73">
        <v>0.6</v>
      </c>
      <c r="E18" s="74" t="str">
        <f>"z  "&amp;TEXT(H17,"# ###")</f>
        <v>z  1 144</v>
      </c>
      <c r="F18" s="92" t="str">
        <f>"tj. "&amp;CEILING($H$17*$D$18,1)&amp;" x "&amp;I18&amp;G19</f>
        <v>tj. 687 x 9 dnů =</v>
      </c>
      <c r="G18" s="92"/>
      <c r="H18" s="75">
        <f>CEILING($H$17*$D18,1)*I18</f>
        <v>6183</v>
      </c>
      <c r="I18" s="30">
        <f>MIN(+H5,16)</f>
        <v>9</v>
      </c>
    </row>
    <row r="19" spans="1:38" s="25" customFormat="1" ht="17.100000000000001" customHeight="1" thickBot="1" x14ac:dyDescent="0.3">
      <c r="A19" s="76"/>
      <c r="B19" s="77" t="s">
        <v>6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6183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2">
      <c r="A20" s="33" t="s">
        <v>17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2">
      <c r="A21" s="36" t="s">
        <v>22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2">
      <c r="A22" s="87" t="s">
        <v>21</v>
      </c>
      <c r="B22" s="87"/>
      <c r="C22" s="87"/>
      <c r="D22" s="87"/>
      <c r="E22" s="87"/>
      <c r="F22" s="87"/>
      <c r="G22" s="87"/>
      <c r="H22" s="87"/>
    </row>
    <row r="23" spans="1:38" s="35" customFormat="1" ht="15.75" customHeight="1" x14ac:dyDescent="0.2">
      <c r="A23" s="87" t="s">
        <v>18</v>
      </c>
      <c r="B23" s="87"/>
      <c r="C23" s="87"/>
      <c r="D23" s="87"/>
      <c r="E23" s="87"/>
      <c r="F23" s="87"/>
      <c r="G23" s="87"/>
      <c r="H23" s="87"/>
    </row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</sheetData>
  <sheetProtection algorithmName="SHA-512" hashValue="3pFDPoRN5SdC6aoOR7XPugYMdk36nLD7tCX4MUyv6cKZC/wNMq47eK5tvV5qDaCqVhtNfkYw5CJtypDRDlHieQ==" saltValue="gKsHrdIZ/DI8sJ5kBoD67A==" spinCount="100000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2020-10-02T09:58:39Z</dcterms:modified>
</cp:coreProperties>
</file>