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backupFile="1" codeName="ThisWorkbook" defaultThemeVersion="124226"/>
  <xr:revisionPtr revIDLastSave="0" documentId="13_ncr:1_{56E0F268-429D-4A4A-B90C-7706D75C7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M 2025" sheetId="7" r:id="rId1"/>
  </sheets>
  <definedNames>
    <definedName name="_xlnm.Print_Area" localSheetId="0">'PPM 2025'!$A$1:$H$21</definedName>
    <definedName name="ZZZZD">#REF!</definedName>
    <definedName name="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7" l="1"/>
  <c r="H15" i="7" s="1"/>
  <c r="B16" i="7"/>
  <c r="B14" i="7"/>
  <c r="H14" i="7" s="1"/>
  <c r="H7" i="7"/>
  <c r="H8" i="7"/>
  <c r="G5" i="7"/>
  <c r="G19" i="7"/>
  <c r="H13" i="7"/>
  <c r="H17" i="7" l="1"/>
  <c r="F18" i="7" s="1"/>
  <c r="E18" i="7" l="1"/>
  <c r="H18" i="7"/>
  <c r="H9" i="7" s="1"/>
  <c r="H19" i="7" l="1"/>
</calcChain>
</file>

<file path=xl/sharedStrings.xml><?xml version="1.0" encoding="utf-8"?>
<sst xmlns="http://schemas.openxmlformats.org/spreadsheetml/2006/main" count="32" uniqueCount="24">
  <si>
    <t>Redukce DVZ</t>
  </si>
  <si>
    <t>redukce na</t>
  </si>
  <si>
    <t>tj. na</t>
  </si>
  <si>
    <t>nad</t>
  </si>
  <si>
    <t>do</t>
  </si>
  <si>
    <t xml:space="preserve">do </t>
  </si>
  <si>
    <t>nezohledňuje se</t>
  </si>
  <si>
    <t>Redukovaný DVZ</t>
  </si>
  <si>
    <t xml:space="preserve">PENĚŽITÁ POMOC V MATEŘSTVÍ  </t>
  </si>
  <si>
    <t xml:space="preserve">Výpočet výše peněžité pomoci v mateřství </t>
  </si>
  <si>
    <t>podle zák. č. 187/2006 Sb.</t>
  </si>
  <si>
    <t>vložte údaje do zelených políček</t>
  </si>
  <si>
    <t>M</t>
  </si>
  <si>
    <t>Podrobný výpočet peněžité pomoci v mateřství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</si>
  <si>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</si>
  <si>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</si>
  <si>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1)</t>
    </r>
    <r>
      <rPr>
        <i/>
        <sz val="10"/>
        <rFont val="Arial"/>
        <family val="2"/>
        <charset val="238"/>
      </rPr>
      <t xml:space="preserve"> Peněžitá pomoc v mateřství náleží maximálně 196 kalendářních dnů nebo 259 kalendářních dnů, porodila-li žena dvě nebo více dětí.</t>
    </r>
  </si>
  <si>
    <r>
      <t xml:space="preserve">při nástupu na PPM </t>
    </r>
    <r>
      <rPr>
        <b/>
        <sz val="11"/>
        <color indexed="10"/>
        <rFont val="Arial CE"/>
        <charset val="238"/>
      </rPr>
      <t>v roce 2025</t>
    </r>
  </si>
  <si>
    <r>
      <t xml:space="preserve">Denní vyměřovací základ pro peněžitou pomoc v mateřství (DVZ)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</si>
  <si>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t xml:space="preserve">denní = D   nebo měsíční = M  </t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</si>
  <si>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 v němž vznikla sociální událost.</t>
    </r>
  </si>
  <si>
    <t xml:space="preserve">Peněžitá pomoc v mateřství </t>
  </si>
  <si>
    <t xml:space="preserve">  orientačně odpovídá průměrnému měsíčnímu příjmu cca</t>
  </si>
  <si>
    <r>
      <t>Počet kalendářních dnů peněžité pomoci v mateřství</t>
    </r>
    <r>
      <rPr>
        <b/>
        <vertAlign val="superscript"/>
        <sz val="11"/>
        <rFont val="Arial CE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</si>
</sst>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;;;"/>
    <numFmt numFmtId="165" formatCode="#,##0_K"/>
    <numFmt numFmtId="166" formatCode="#,##0.0_K"/>
    <numFmt numFmtId="167" formatCode="_-* #,##0\ &quot;Kč&quot;_K"/>
    <numFmt numFmtId="168" formatCode="#,##0.00_K"/>
    <numFmt numFmtId="169" formatCode="#,##0\ &quot;Kč&quot;"/>
    <numFmt numFmtId="170" formatCode="#,##0.00\ &quot;Kč&quot;"/>
    <numFmt numFmtId="171" formatCode="_-* #,##0\ &quot;Kč&quot;_-;\-* #,##0\ &quot;Kč&quot;_-;_-* &quot;-&quot;??\ &quot;Kč&quot;_-;_-@_-"/>
    <numFmt numFmtId="172" formatCode="#,##0.00\ &quot;Kč&quot;_K"/>
  </numFmts>
  <fonts count="22" x14ac:knownFonts="1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3"/>
      <name val="Times New Roman CE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165" fontId="3" fillId="0" borderId="0" xfId="1" applyFont="1" applyProtection="1"/>
    <xf numFmtId="165" fontId="4" fillId="0" borderId="0" xfId="0" applyNumberFormat="1" applyFont="1" applyAlignment="1" applyProtection="1">
      <alignment horizontal="center"/>
    </xf>
    <xf numFmtId="165" fontId="5" fillId="0" borderId="0" xfId="0" applyNumberFormat="1" applyFont="1" applyProtection="1"/>
    <xf numFmtId="165" fontId="6" fillId="0" borderId="0" xfId="1" applyFont="1" applyProtection="1"/>
    <xf numFmtId="165" fontId="8" fillId="0" borderId="0" xfId="0" applyNumberFormat="1" applyFont="1" applyAlignment="1" applyProtection="1">
      <alignment horizontal="center"/>
    </xf>
    <xf numFmtId="165" fontId="9" fillId="0" borderId="0" xfId="0" applyNumberFormat="1" applyFont="1" applyProtection="1"/>
    <xf numFmtId="165" fontId="10" fillId="0" borderId="0" xfId="1" applyFont="1" applyProtection="1"/>
    <xf numFmtId="165" fontId="13" fillId="0" borderId="0" xfId="0" applyNumberFormat="1" applyFont="1" applyAlignment="1" applyProtection="1">
      <alignment horizontal="center"/>
    </xf>
    <xf numFmtId="165" fontId="14" fillId="0" borderId="1" xfId="0" applyNumberFormat="1" applyFont="1" applyFill="1" applyBorder="1" applyAlignment="1" applyProtection="1">
      <alignment horizontal="left" indent="1"/>
    </xf>
    <xf numFmtId="165" fontId="9" fillId="0" borderId="2" xfId="0" applyNumberFormat="1" applyFont="1" applyFill="1" applyBorder="1" applyAlignment="1" applyProtection="1">
      <alignment vertical="center"/>
    </xf>
    <xf numFmtId="165" fontId="9" fillId="0" borderId="2" xfId="0" applyNumberFormat="1" applyFont="1" applyBorder="1" applyAlignment="1" applyProtection="1">
      <alignment vertical="center"/>
    </xf>
    <xf numFmtId="164" fontId="9" fillId="0" borderId="2" xfId="0" applyNumberFormat="1" applyFont="1" applyBorder="1" applyAlignment="1" applyProtection="1">
      <alignment vertical="center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165" fontId="14" fillId="0" borderId="4" xfId="0" applyNumberFormat="1" applyFont="1" applyFill="1" applyBorder="1" applyAlignment="1" applyProtection="1">
      <alignment horizontal="left" vertical="center" indent="1"/>
    </xf>
    <xf numFmtId="165" fontId="9" fillId="0" borderId="5" xfId="0" applyNumberFormat="1" applyFont="1" applyFill="1" applyBorder="1" applyAlignment="1" applyProtection="1">
      <alignment vertical="center"/>
    </xf>
    <xf numFmtId="165" fontId="9" fillId="0" borderId="5" xfId="0" applyNumberFormat="1" applyFont="1" applyFill="1" applyBorder="1" applyAlignment="1" applyProtection="1">
      <alignment horizontal="left" vertical="center"/>
    </xf>
    <xf numFmtId="165" fontId="9" fillId="0" borderId="5" xfId="0" applyNumberFormat="1" applyFont="1" applyFill="1" applyBorder="1" applyAlignment="1" applyProtection="1">
      <alignment horizontal="center" vertical="center"/>
    </xf>
    <xf numFmtId="165" fontId="9" fillId="0" borderId="5" xfId="0" applyNumberFormat="1" applyFont="1" applyFill="1" applyBorder="1" applyAlignment="1" applyProtection="1">
      <alignment horizontal="right" vertical="center"/>
    </xf>
    <xf numFmtId="165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Protection="1"/>
    <xf numFmtId="44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1" applyFont="1" applyBorder="1" applyProtection="1"/>
    <xf numFmtId="165" fontId="14" fillId="0" borderId="7" xfId="0" applyNumberFormat="1" applyFont="1" applyBorder="1" applyAlignment="1" applyProtection="1">
      <alignment horizontal="left" vertical="center" indent="1"/>
    </xf>
    <xf numFmtId="165" fontId="9" fillId="0" borderId="0" xfId="0" applyNumberFormat="1" applyFont="1" applyBorder="1" applyAlignment="1" applyProtection="1">
      <alignment vertical="center"/>
    </xf>
    <xf numFmtId="165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Protection="1"/>
    <xf numFmtId="44" fontId="14" fillId="0" borderId="8" xfId="0" applyNumberFormat="1" applyFont="1" applyFill="1" applyBorder="1" applyAlignment="1" applyProtection="1">
      <alignment horizontal="center" vertical="center"/>
    </xf>
    <xf numFmtId="165" fontId="16" fillId="0" borderId="4" xfId="0" applyNumberFormat="1" applyFont="1" applyBorder="1" applyAlignment="1" applyProtection="1">
      <alignment horizontal="left" vertical="center" indent="1"/>
    </xf>
    <xf numFmtId="165" fontId="16" fillId="0" borderId="5" xfId="0" applyNumberFormat="1" applyFont="1" applyBorder="1" applyAlignment="1" applyProtection="1">
      <alignment vertical="center"/>
    </xf>
    <xf numFmtId="171" fontId="16" fillId="0" borderId="9" xfId="0" applyNumberFormat="1" applyFont="1" applyBorder="1" applyAlignment="1" applyProtection="1">
      <alignment horizontal="center" vertical="center"/>
    </xf>
    <xf numFmtId="165" fontId="10" fillId="4" borderId="10" xfId="1" applyFont="1" applyFill="1" applyBorder="1" applyProtection="1"/>
    <xf numFmtId="165" fontId="8" fillId="4" borderId="10" xfId="0" applyNumberFormat="1" applyFont="1" applyFill="1" applyBorder="1" applyAlignment="1" applyProtection="1">
      <alignment horizontal="left" vertical="center"/>
    </xf>
    <xf numFmtId="167" fontId="14" fillId="4" borderId="11" xfId="0" applyNumberFormat="1" applyFont="1" applyFill="1" applyBorder="1" applyAlignment="1" applyProtection="1">
      <alignment horizontal="right" vertical="center"/>
    </xf>
    <xf numFmtId="165" fontId="10" fillId="5" borderId="0" xfId="1" applyFont="1" applyFill="1" applyProtection="1"/>
    <xf numFmtId="165" fontId="8" fillId="5" borderId="0" xfId="0" applyNumberFormat="1" applyFont="1" applyFill="1" applyBorder="1" applyAlignment="1" applyProtection="1">
      <alignment horizontal="left" vertical="center"/>
    </xf>
    <xf numFmtId="167" fontId="14" fillId="5" borderId="2" xfId="0" applyNumberFormat="1" applyFont="1" applyFill="1" applyBorder="1" applyAlignment="1" applyProtection="1">
      <alignment horizontal="right" vertical="center"/>
    </xf>
    <xf numFmtId="165" fontId="9" fillId="0" borderId="10" xfId="0" applyNumberFormat="1" applyFont="1" applyBorder="1" applyAlignment="1" applyProtection="1">
      <alignment horizontal="left"/>
    </xf>
    <xf numFmtId="165" fontId="9" fillId="0" borderId="10" xfId="0" applyNumberFormat="1" applyFont="1" applyBorder="1" applyAlignment="1" applyProtection="1">
      <alignment horizontal="center"/>
    </xf>
    <xf numFmtId="165" fontId="10" fillId="5" borderId="10" xfId="1" applyFont="1" applyFill="1" applyBorder="1" applyProtection="1"/>
    <xf numFmtId="167" fontId="14" fillId="5" borderId="11" xfId="0" applyNumberFormat="1" applyFont="1" applyFill="1" applyBorder="1" applyAlignment="1" applyProtection="1">
      <alignment horizontal="right" vertical="center"/>
    </xf>
    <xf numFmtId="165" fontId="9" fillId="0" borderId="1" xfId="0" applyNumberFormat="1" applyFont="1" applyBorder="1" applyProtection="1"/>
    <xf numFmtId="165" fontId="9" fillId="0" borderId="2" xfId="0" applyNumberFormat="1" applyFont="1" applyBorder="1" applyProtection="1"/>
    <xf numFmtId="0" fontId="9" fillId="0" borderId="12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1" fontId="9" fillId="0" borderId="0" xfId="0" applyNumberFormat="1" applyFont="1" applyAlignment="1" applyProtection="1">
      <alignment horizontal="right"/>
    </xf>
    <xf numFmtId="165" fontId="10" fillId="0" borderId="7" xfId="1" applyFont="1" applyBorder="1" applyProtection="1"/>
    <xf numFmtId="165" fontId="7" fillId="0" borderId="0" xfId="0" applyNumberFormat="1" applyFont="1" applyBorder="1" applyAlignment="1" applyProtection="1">
      <alignment horizontal="center"/>
    </xf>
    <xf numFmtId="167" fontId="7" fillId="0" borderId="0" xfId="0" applyNumberFormat="1" applyFont="1" applyBorder="1" applyAlignment="1" applyProtection="1">
      <alignment horizontal="right"/>
    </xf>
    <xf numFmtId="9" fontId="9" fillId="0" borderId="0" xfId="0" applyNumberFormat="1" applyFont="1" applyBorder="1" applyAlignment="1" applyProtection="1">
      <alignment horizontal="center"/>
    </xf>
    <xf numFmtId="172" fontId="9" fillId="0" borderId="13" xfId="1" applyNumberFormat="1" applyFont="1" applyFill="1" applyBorder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166" fontId="10" fillId="0" borderId="0" xfId="1" applyNumberFormat="1" applyFont="1" applyProtection="1"/>
    <xf numFmtId="165" fontId="9" fillId="0" borderId="7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167" fontId="9" fillId="0" borderId="0" xfId="1" applyNumberFormat="1" applyFont="1" applyFill="1" applyBorder="1" applyAlignment="1" applyProtection="1">
      <alignment horizontal="right"/>
    </xf>
    <xf numFmtId="165" fontId="9" fillId="0" borderId="0" xfId="0" applyNumberFormat="1" applyFont="1" applyBorder="1" applyAlignment="1" applyProtection="1">
      <alignment horizontal="left"/>
    </xf>
    <xf numFmtId="170" fontId="10" fillId="0" borderId="13" xfId="1" applyNumberFormat="1" applyFont="1" applyBorder="1" applyProtection="1"/>
    <xf numFmtId="168" fontId="9" fillId="0" borderId="0" xfId="0" applyNumberFormat="1" applyFont="1" applyProtection="1"/>
    <xf numFmtId="165" fontId="9" fillId="0" borderId="7" xfId="1" applyFont="1" applyFill="1" applyBorder="1" applyAlignment="1" applyProtection="1">
      <alignment horizontal="center"/>
    </xf>
    <xf numFmtId="169" fontId="9" fillId="0" borderId="0" xfId="1" applyNumberFormat="1" applyFont="1" applyFill="1" applyBorder="1" applyAlignment="1" applyProtection="1">
      <alignment horizontal="center"/>
    </xf>
    <xf numFmtId="165" fontId="9" fillId="0" borderId="0" xfId="1" applyFont="1" applyFill="1" applyBorder="1" applyAlignment="1" applyProtection="1">
      <alignment horizontal="center"/>
    </xf>
    <xf numFmtId="9" fontId="9" fillId="0" borderId="0" xfId="2" applyFont="1" applyFill="1" applyBorder="1" applyAlignment="1" applyProtection="1">
      <alignment horizontal="center"/>
    </xf>
    <xf numFmtId="167" fontId="9" fillId="0" borderId="13" xfId="1" applyNumberFormat="1" applyFont="1" applyBorder="1" applyAlignment="1" applyProtection="1">
      <alignment horizontal="right"/>
    </xf>
    <xf numFmtId="167" fontId="9" fillId="0" borderId="0" xfId="0" applyNumberFormat="1" applyFont="1" applyBorder="1" applyAlignment="1" applyProtection="1">
      <alignment horizontal="right"/>
    </xf>
    <xf numFmtId="165" fontId="9" fillId="0" borderId="14" xfId="0" applyNumberFormat="1" applyFont="1" applyBorder="1" applyAlignment="1" applyProtection="1">
      <alignment vertical="center"/>
    </xf>
    <xf numFmtId="165" fontId="9" fillId="0" borderId="10" xfId="0" applyNumberFormat="1" applyFont="1" applyBorder="1" applyProtection="1"/>
    <xf numFmtId="165" fontId="9" fillId="0" borderId="10" xfId="0" applyNumberFormat="1" applyFont="1" applyFill="1" applyBorder="1" applyProtection="1"/>
    <xf numFmtId="9" fontId="9" fillId="0" borderId="10" xfId="0" applyNumberFormat="1" applyFont="1" applyBorder="1" applyAlignment="1" applyProtection="1">
      <alignment horizontal="right" vertical="center"/>
    </xf>
    <xf numFmtId="165" fontId="9" fillId="0" borderId="10" xfId="0" applyNumberFormat="1" applyFont="1" applyBorder="1" applyAlignment="1" applyProtection="1">
      <alignment horizontal="left" vertical="center"/>
    </xf>
    <xf numFmtId="167" fontId="9" fillId="0" borderId="11" xfId="1" applyNumberFormat="1" applyFont="1" applyBorder="1" applyAlignment="1" applyProtection="1">
      <alignment horizontal="right"/>
    </xf>
    <xf numFmtId="168" fontId="10" fillId="0" borderId="0" xfId="1" applyNumberFormat="1" applyFont="1" applyProtection="1"/>
    <xf numFmtId="165" fontId="8" fillId="3" borderId="14" xfId="0" applyNumberFormat="1" applyFont="1" applyFill="1" applyBorder="1" applyAlignment="1" applyProtection="1">
      <alignment horizontal="left" vertical="center" indent="1"/>
    </xf>
    <xf numFmtId="165" fontId="9" fillId="3" borderId="10" xfId="0" applyNumberFormat="1" applyFont="1" applyFill="1" applyBorder="1" applyAlignment="1" applyProtection="1">
      <alignment vertical="center"/>
    </xf>
    <xf numFmtId="164" fontId="9" fillId="3" borderId="10" xfId="0" applyNumberFormat="1" applyFont="1" applyFill="1" applyBorder="1" applyAlignment="1" applyProtection="1">
      <alignment vertical="center"/>
    </xf>
    <xf numFmtId="165" fontId="9" fillId="0" borderId="0" xfId="0" applyNumberFormat="1" applyFont="1" applyAlignment="1" applyProtection="1">
      <alignment vertical="center"/>
    </xf>
    <xf numFmtId="165" fontId="0" fillId="0" borderId="0" xfId="0" applyNumberFormat="1" applyFont="1" applyAlignment="1" applyProtection="1">
      <alignment horizontal="center"/>
    </xf>
    <xf numFmtId="165" fontId="1" fillId="0" borderId="0" xfId="1" applyFont="1" applyProtection="1"/>
    <xf numFmtId="165" fontId="19" fillId="5" borderId="0" xfId="0" applyNumberFormat="1" applyFont="1" applyFill="1" applyAlignment="1" applyProtection="1">
      <alignment horizontal="left" wrapText="1"/>
    </xf>
    <xf numFmtId="165" fontId="4" fillId="0" borderId="0" xfId="0" applyNumberFormat="1" applyFont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6" fontId="12" fillId="0" borderId="5" xfId="0" applyNumberFormat="1" applyFont="1" applyBorder="1" applyAlignment="1" applyProtection="1">
      <alignment horizontal="center" vertical="center"/>
    </xf>
    <xf numFmtId="165" fontId="17" fillId="0" borderId="2" xfId="0" applyNumberFormat="1" applyFont="1" applyBorder="1" applyAlignment="1" applyProtection="1">
      <alignment horizontal="left" wrapText="1"/>
    </xf>
    <xf numFmtId="165" fontId="18" fillId="0" borderId="2" xfId="0" applyNumberFormat="1" applyFont="1" applyBorder="1" applyAlignment="1" applyProtection="1">
      <alignment horizontal="left" wrapText="1"/>
    </xf>
  </cellXfs>
  <cellStyles count="3">
    <cellStyle name="Normální" xfId="0" builtinId="0"/>
    <cellStyle name="PB_TR10" xfId="1" xr:uid="{00000000-0005-0000-0000-000001000000}"/>
    <cellStyle name="Procenta" xfId="2" builtinId="5"/>
  </cellStyles>
  <dxfs count="2">
    <dxf>
      <font>
        <condense val="0"/>
        <extend val="0"/>
        <color indexed="34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showRowColHeaders="0" tabSelected="1" workbookViewId="0">
      <selection activeCell="J4" sqref="J4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7.7109375" style="1" customWidth="1"/>
    <col min="7" max="7" width="20.5703125" style="1" customWidth="1"/>
    <col min="8" max="8" width="19.85546875" style="1" customWidth="1"/>
    <col min="9" max="9" width="10.7109375" style="1" customWidth="1"/>
    <col min="10" max="10" width="16.28515625" style="1" customWidth="1"/>
    <col min="11" max="11" width="10.7109375" style="1" customWidth="1"/>
    <col min="12" max="12" width="19.140625" style="1" customWidth="1"/>
    <col min="13" max="16384" width="9.28515625" style="1"/>
  </cols>
  <sheetData>
    <row r="1" spans="1:13" s="4" customFormat="1" ht="21" customHeight="1" x14ac:dyDescent="0.25">
      <c r="A1" s="79" t="s">
        <v>9</v>
      </c>
      <c r="B1" s="79"/>
      <c r="C1" s="79"/>
      <c r="D1" s="79"/>
      <c r="E1" s="79"/>
      <c r="F1" s="79"/>
      <c r="G1" s="79"/>
      <c r="H1" s="79"/>
      <c r="I1" s="2"/>
      <c r="J1" s="3"/>
    </row>
    <row r="2" spans="1:13" s="7" customFormat="1" ht="17.25" customHeight="1" x14ac:dyDescent="0.25">
      <c r="A2" s="80" t="s">
        <v>10</v>
      </c>
      <c r="B2" s="80"/>
      <c r="C2" s="80"/>
      <c r="D2" s="80"/>
      <c r="E2" s="80"/>
      <c r="F2" s="80"/>
      <c r="G2" s="80"/>
      <c r="H2" s="80"/>
      <c r="I2" s="5"/>
      <c r="J2" s="6"/>
    </row>
    <row r="3" spans="1:13" s="7" customFormat="1" ht="17.25" customHeight="1" x14ac:dyDescent="0.25">
      <c r="A3" s="81" t="s">
        <v>17</v>
      </c>
      <c r="B3" s="81"/>
      <c r="C3" s="81"/>
      <c r="D3" s="81"/>
      <c r="E3" s="81"/>
      <c r="F3" s="81"/>
      <c r="G3" s="81"/>
      <c r="H3" s="81"/>
      <c r="I3" s="5"/>
      <c r="J3" s="6"/>
    </row>
    <row r="4" spans="1:13" s="7" customFormat="1" ht="17.25" customHeight="1" thickBot="1" x14ac:dyDescent="0.3">
      <c r="A4" s="82" t="s">
        <v>11</v>
      </c>
      <c r="B4" s="82"/>
      <c r="C4" s="82"/>
      <c r="D4" s="82"/>
      <c r="E4" s="82"/>
      <c r="F4" s="82"/>
      <c r="G4" s="82"/>
      <c r="H4" s="82"/>
      <c r="I4" s="8"/>
      <c r="J4" s="6"/>
    </row>
    <row r="5" spans="1:13" s="7" customFormat="1" ht="17.25" customHeight="1" thickBot="1" x14ac:dyDescent="0.3">
      <c r="A5" s="9" t="s">
        <v>23</v>
      </c>
      <c r="B5" s="10"/>
      <c r="C5" s="10"/>
      <c r="D5" s="10"/>
      <c r="E5" s="10"/>
      <c r="F5" s="11"/>
      <c r="G5" s="12">
        <f>MIN(MAX(0,ROUND(H5,0)),259)</f>
        <v>196</v>
      </c>
      <c r="H5" s="13">
        <v>196</v>
      </c>
      <c r="I5" s="5"/>
      <c r="J5" s="6"/>
    </row>
    <row r="6" spans="1:13" s="7" customFormat="1" ht="17.25" customHeight="1" thickBot="1" x14ac:dyDescent="0.3">
      <c r="A6" s="14" t="s">
        <v>14</v>
      </c>
      <c r="B6" s="15"/>
      <c r="C6" s="16"/>
      <c r="D6" s="17"/>
      <c r="E6" s="18" t="s">
        <v>19</v>
      </c>
      <c r="F6" s="19" t="s">
        <v>12</v>
      </c>
      <c r="G6" s="20"/>
      <c r="H6" s="21">
        <v>40000</v>
      </c>
      <c r="I6" s="5"/>
      <c r="J6" s="6"/>
      <c r="K6" s="22"/>
      <c r="L6" s="22"/>
      <c r="M6" s="22"/>
    </row>
    <row r="7" spans="1:13" s="7" customFormat="1" ht="17.25" customHeight="1" x14ac:dyDescent="0.25">
      <c r="A7" s="23" t="s">
        <v>18</v>
      </c>
      <c r="B7" s="24"/>
      <c r="C7" s="24"/>
      <c r="D7" s="24"/>
      <c r="E7" s="25"/>
      <c r="F7" s="26"/>
      <c r="G7" s="26"/>
      <c r="H7" s="27">
        <f>ROUND(IF(F6="D",H6,H6*12/365),2)</f>
        <v>1315.07</v>
      </c>
      <c r="I7" s="5"/>
      <c r="J7" s="6"/>
    </row>
    <row r="8" spans="1:13" s="7" customFormat="1" ht="17.25" customHeight="1" thickBot="1" x14ac:dyDescent="0.3">
      <c r="A8" s="28" t="s">
        <v>22</v>
      </c>
      <c r="B8" s="29"/>
      <c r="C8" s="29"/>
      <c r="D8" s="29"/>
      <c r="E8" s="29"/>
      <c r="F8" s="29"/>
      <c r="G8" s="29"/>
      <c r="H8" s="30">
        <f>+H7*365/12</f>
        <v>40000.04583333333</v>
      </c>
      <c r="I8" s="5"/>
      <c r="J8" s="6"/>
    </row>
    <row r="9" spans="1:13" s="7" customFormat="1" ht="17.25" customHeight="1" thickBot="1" x14ac:dyDescent="0.3">
      <c r="A9" s="31"/>
      <c r="B9" s="32" t="s">
        <v>8</v>
      </c>
      <c r="C9" s="31"/>
      <c r="D9" s="31"/>
      <c r="E9" s="31"/>
      <c r="F9" s="31"/>
      <c r="G9" s="31"/>
      <c r="H9" s="33">
        <f>+H18</f>
        <v>180712</v>
      </c>
    </row>
    <row r="10" spans="1:13" s="34" customFormat="1" ht="17.25" customHeight="1" thickBot="1" x14ac:dyDescent="0.3">
      <c r="B10" s="35"/>
      <c r="H10" s="36"/>
    </row>
    <row r="11" spans="1:13" s="34" customFormat="1" ht="17.25" customHeight="1" thickBot="1" x14ac:dyDescent="0.3">
      <c r="A11" s="37" t="s">
        <v>13</v>
      </c>
      <c r="B11" s="38"/>
      <c r="C11" s="38"/>
      <c r="D11" s="38"/>
      <c r="E11" s="39"/>
      <c r="F11" s="39"/>
      <c r="G11" s="39"/>
      <c r="H11" s="40"/>
    </row>
    <row r="12" spans="1:13" s="7" customFormat="1" ht="17.25" customHeight="1" x14ac:dyDescent="0.25">
      <c r="A12" s="41" t="s">
        <v>0</v>
      </c>
      <c r="B12" s="42"/>
      <c r="C12" s="42"/>
      <c r="D12" s="42"/>
      <c r="E12" s="42"/>
      <c r="F12" s="42"/>
      <c r="G12" s="42"/>
      <c r="H12" s="43"/>
      <c r="I12" s="44"/>
      <c r="J12" s="45"/>
    </row>
    <row r="13" spans="1:13" s="7" customFormat="1" ht="17.25" customHeight="1" x14ac:dyDescent="0.25">
      <c r="A13" s="46"/>
      <c r="B13" s="22"/>
      <c r="C13" s="47" t="s">
        <v>4</v>
      </c>
      <c r="D13" s="48">
        <v>1552</v>
      </c>
      <c r="E13" s="25" t="s">
        <v>1</v>
      </c>
      <c r="F13" s="49">
        <v>1</v>
      </c>
      <c r="G13" s="25" t="s">
        <v>2</v>
      </c>
      <c r="H13" s="50">
        <f>F13*MIN($H$7,D13)</f>
        <v>1315.07</v>
      </c>
      <c r="I13" s="44"/>
      <c r="J13" s="51"/>
      <c r="K13" s="52"/>
    </row>
    <row r="14" spans="1:13" s="7" customFormat="1" ht="17.25" customHeight="1" x14ac:dyDescent="0.25">
      <c r="A14" s="53" t="s">
        <v>3</v>
      </c>
      <c r="B14" s="48">
        <f>+D13</f>
        <v>1552</v>
      </c>
      <c r="C14" s="54" t="s">
        <v>4</v>
      </c>
      <c r="D14" s="48">
        <v>2328</v>
      </c>
      <c r="E14" s="25" t="s">
        <v>1</v>
      </c>
      <c r="F14" s="49">
        <v>0.6</v>
      </c>
      <c r="G14" s="25" t="s">
        <v>2</v>
      </c>
      <c r="H14" s="50">
        <f>F14*IF($H$7&gt;B14,MIN($H$7,B15)-B14,0)</f>
        <v>0</v>
      </c>
      <c r="I14" s="44"/>
      <c r="J14" s="51"/>
    </row>
    <row r="15" spans="1:13" s="7" customFormat="1" ht="17.25" customHeight="1" x14ac:dyDescent="0.25">
      <c r="A15" s="53" t="s">
        <v>3</v>
      </c>
      <c r="B15" s="48">
        <f>+D14</f>
        <v>2328</v>
      </c>
      <c r="C15" s="25" t="s">
        <v>5</v>
      </c>
      <c r="D15" s="48">
        <v>4656</v>
      </c>
      <c r="E15" s="25" t="s">
        <v>1</v>
      </c>
      <c r="F15" s="49">
        <v>0.3</v>
      </c>
      <c r="G15" s="25" t="s">
        <v>2</v>
      </c>
      <c r="H15" s="50">
        <f>F15*IF(H$7&gt;B15,MIN(H$7,B16)-B15,0)</f>
        <v>0</v>
      </c>
      <c r="I15" s="55"/>
      <c r="J15" s="6"/>
    </row>
    <row r="16" spans="1:13" s="7" customFormat="1" ht="17.25" customHeight="1" x14ac:dyDescent="0.25">
      <c r="A16" s="53" t="s">
        <v>3</v>
      </c>
      <c r="B16" s="48">
        <f>+D15</f>
        <v>4656</v>
      </c>
      <c r="C16" s="56" t="s">
        <v>6</v>
      </c>
      <c r="D16" s="22"/>
      <c r="E16" s="22"/>
      <c r="F16" s="26"/>
      <c r="G16" s="22"/>
      <c r="H16" s="57"/>
      <c r="I16" s="22"/>
      <c r="J16" s="58"/>
    </row>
    <row r="17" spans="1:11" s="7" customFormat="1" ht="17.25" customHeight="1" thickBot="1" x14ac:dyDescent="0.3">
      <c r="A17" s="59"/>
      <c r="B17" s="60"/>
      <c r="C17" s="61"/>
      <c r="D17" s="62"/>
      <c r="E17" s="55"/>
      <c r="F17" s="26" t="s">
        <v>7</v>
      </c>
      <c r="G17" s="25"/>
      <c r="H17" s="63">
        <f>ROUNDUP(+H13+H14+H15,0)</f>
        <v>1316</v>
      </c>
      <c r="I17" s="64"/>
      <c r="J17" s="6"/>
    </row>
    <row r="18" spans="1:11" s="7" customFormat="1" ht="17.25" customHeight="1" thickBot="1" x14ac:dyDescent="0.3">
      <c r="A18" s="65" t="s">
        <v>21</v>
      </c>
      <c r="B18" s="66"/>
      <c r="C18" s="67"/>
      <c r="D18" s="68">
        <v>0.7</v>
      </c>
      <c r="E18" s="69" t="str">
        <f>"z  "&amp;TEXT(H17,"# ###")</f>
        <v>z  1 316</v>
      </c>
      <c r="F18" s="69" t="str">
        <f>"tj. "&amp;CEILING($H$17*D18,1)&amp;" x "&amp;G5&amp;G19</f>
        <v>tj. 922 x 196 dnů =</v>
      </c>
      <c r="G18" s="69"/>
      <c r="H18" s="70">
        <f>CEILING($H$17*D18,1)*G5</f>
        <v>180712</v>
      </c>
      <c r="I18" s="44"/>
      <c r="K18" s="71"/>
    </row>
    <row r="19" spans="1:11" s="7" customFormat="1" ht="17.25" customHeight="1" thickBot="1" x14ac:dyDescent="0.3">
      <c r="A19" s="72"/>
      <c r="B19" s="32" t="s">
        <v>8</v>
      </c>
      <c r="C19" s="32"/>
      <c r="D19" s="32"/>
      <c r="E19" s="73"/>
      <c r="F19" s="73"/>
      <c r="G19" s="74" t="str">
        <f>IF(G5=1," den =",IF(AND(G5&lt;5,G5&gt;0)," dny ="," dnů ="))</f>
        <v xml:space="preserve"> dnů =</v>
      </c>
      <c r="H19" s="33">
        <f>H18</f>
        <v>180712</v>
      </c>
      <c r="I19" s="51"/>
      <c r="J19" s="75"/>
    </row>
    <row r="20" spans="1:11" s="77" customFormat="1" ht="28.5" customHeight="1" x14ac:dyDescent="0.2">
      <c r="A20" s="83" t="s">
        <v>16</v>
      </c>
      <c r="B20" s="84"/>
      <c r="C20" s="84"/>
      <c r="D20" s="84"/>
      <c r="E20" s="84"/>
      <c r="F20" s="84"/>
      <c r="G20" s="84"/>
      <c r="H20" s="84"/>
      <c r="I20" s="76"/>
    </row>
    <row r="21" spans="1:11" s="77" customFormat="1" ht="28.5" customHeight="1" x14ac:dyDescent="0.2">
      <c r="A21" s="78" t="s">
        <v>20</v>
      </c>
      <c r="B21" s="78"/>
      <c r="C21" s="78"/>
      <c r="D21" s="78"/>
      <c r="E21" s="78"/>
      <c r="F21" s="78"/>
      <c r="G21" s="78"/>
      <c r="H21" s="78"/>
    </row>
    <row r="22" spans="1:11" s="77" customFormat="1" ht="17.45" customHeight="1" x14ac:dyDescent="0.2">
      <c r="A22" s="78" t="s">
        <v>15</v>
      </c>
      <c r="B22" s="78"/>
      <c r="C22" s="78"/>
      <c r="D22" s="78"/>
      <c r="E22" s="78"/>
      <c r="F22" s="78"/>
      <c r="G22" s="78"/>
      <c r="H22" s="78"/>
    </row>
  </sheetData>
  <sheetProtection algorithmName="SHA-512" hashValue="ZRE+jrmk9at/NE4KaYiJhQL1236p2y8J8N4m6mKs1RoAtC6J1iKLCEbvOafVhm7FckWHQK5yZHzoGGQamGnkhg==" saltValue="zSb7yFAOfLzry4yFfwT0Wg==" spinCount="100000" sheet="1" objects="1" scenarios="1"/>
  <mergeCells count="7">
    <mergeCell ref="A22:H22"/>
    <mergeCell ref="A1:H1"/>
    <mergeCell ref="A2:H2"/>
    <mergeCell ref="A3:H3"/>
    <mergeCell ref="A4:H4"/>
    <mergeCell ref="A20:H20"/>
    <mergeCell ref="A21:H21"/>
  </mergeCells>
  <conditionalFormatting sqref="H5">
    <cfRule type="cellIs" dxfId="1" priority="1" stopIfTrue="1" operator="greaterThan">
      <formula>259</formula>
    </cfRule>
  </conditionalFormatting>
  <conditionalFormatting sqref="A20:H20">
    <cfRule type="expression" dxfId="0" priority="2" stopIfTrue="1">
      <formula>$H$5&gt;259</formula>
    </cfRule>
  </conditionalFormatting>
  <printOptions horizontalCentered="1"/>
  <pageMargins left="0.39370078740157483" right="0.39370078740157483" top="0.71" bottom="0.39370078740157483" header="0" footer="0.19685039370078741"/>
  <pageSetup paperSize="9" scale="120" orientation="landscape" blackAndWhite="1" r:id="rId1"/>
  <headerFooter alignWithMargins="0">
    <oddFooter>&amp;L&amp;"Times New Roman CE,Obyčejné"&amp;8MPSV 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PPM 2025</vt:lpstr>
      <vt:lpstr>'PPM 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2024-10-03T10:33:44Z</dcterms:created>
  <dcterms:modified xsi:type="dcterms:W3CDTF">2024-10-03T10:34:44Z</dcterms:modified>
</cp:coreProperties>
</file>