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B826781-2542-4543-9829-BD69D0BBA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šetřovné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I18" i="1"/>
  <c r="G19" i="1" s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<sst xmlns="http://schemas.openxmlformats.org/spreadsheetml/2006/main" count="33" uniqueCount="25">
  <si>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</si>
  <si>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vložte údaje do zelených políček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</si>
  <si>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</si>
  <si>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</si>
  <si>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</si>
  <si>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</si>
  <si>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</si>
  <si>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</si>
  <si>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</si>
  <si>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</si>
  <si>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</si>
  <si>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</si>
  <si>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</si>
  <si>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</si>
  <si>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</si>
  <si>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</si>
  <si>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</si>
  <si>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</si>
  <si>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t xml:space="preserve">   Ošetřovné náleží maximálně 9 kalendářních dnů; pro osamělé zaměstnance 16 kalendářních dnů.</t>
  </si>
  <si>
    <t xml:space="preserve">denní = D nebo měsíční = M  </t>
  </si>
  <si>
    <r>
      <t>Denní vyměřovací základ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</si>
  <si>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</si>
  <si>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>Ošetřovné</t>
  </si>
  <si>
    <t>podle zákona č. 187/2006 Sb.</t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</si>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</sst>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5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21" fillId="4" borderId="0" xfId="0" applyNumberFormat="1" applyFont="1" applyFill="1" applyAlignment="1">
      <alignment horizontal="left" wrapText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6"/>
  <sheetViews>
    <sheetView showGridLines="0" showRowColHeaders="0" tabSelected="1" workbookViewId="0">
      <selection activeCell="M8" sqref="M8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18.7109375" style="1" customWidth="1"/>
    <col min="9" max="9" width="11.28515625" style="1" hidden="1" customWidth="1"/>
    <col min="10" max="17" width="9.28515625" style="4"/>
    <col min="18" max="18" width="0" style="4" hidden="1" customWidth="1"/>
    <col min="19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00000000000001" customHeight="1" x14ac:dyDescent="0.25">
      <c r="A2" s="89" t="s">
        <v>23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00000000000001" customHeight="1" x14ac:dyDescent="0.25">
      <c r="A3" s="90" t="s">
        <v>24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00000000000001" customHeight="1" thickBot="1" x14ac:dyDescent="0.3">
      <c r="A4" s="91" t="s">
        <v>1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00000000000001" customHeight="1" thickBot="1" x14ac:dyDescent="0.3">
      <c r="A5" s="8" t="s">
        <v>17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00000000000001" customHeight="1" thickBot="1" x14ac:dyDescent="0.3">
      <c r="A6" s="11" t="s">
        <v>13</v>
      </c>
      <c r="B6" s="12"/>
      <c r="C6" s="13"/>
      <c r="D6" s="14"/>
      <c r="E6" s="15" t="s">
        <v>19</v>
      </c>
      <c r="F6" s="16" t="s">
        <v>2</v>
      </c>
      <c r="G6" s="67"/>
      <c r="H6" s="16">
        <v>50000</v>
      </c>
      <c r="I6" s="5"/>
    </row>
    <row r="7" spans="1:38" s="6" customFormat="1" ht="17.100000000000001" customHeight="1" x14ac:dyDescent="0.25">
      <c r="A7" s="17" t="s">
        <v>20</v>
      </c>
      <c r="B7" s="18"/>
      <c r="C7" s="18"/>
      <c r="D7" s="18"/>
      <c r="E7" s="19"/>
      <c r="F7" s="20"/>
      <c r="G7" s="82"/>
      <c r="H7" s="84">
        <f>ROUND(IF(F6="D",H6,H6*12/365),2)</f>
        <v>1643.84</v>
      </c>
      <c r="I7" s="5"/>
    </row>
    <row r="8" spans="1:38" s="6" customFormat="1" ht="17.100000000000001" customHeight="1" thickBot="1" x14ac:dyDescent="0.3">
      <c r="A8" s="21" t="s">
        <v>3</v>
      </c>
      <c r="B8" s="22"/>
      <c r="C8" s="22"/>
      <c r="D8" s="22"/>
      <c r="E8" s="22"/>
      <c r="F8" s="22"/>
      <c r="G8" s="83"/>
      <c r="H8" s="85">
        <f>H7*365/12</f>
        <v>50000.133333333331</v>
      </c>
      <c r="I8" s="5"/>
    </row>
    <row r="9" spans="1:38" s="25" customFormat="1" ht="17.100000000000001" customHeight="1" thickBot="1" x14ac:dyDescent="0.3">
      <c r="A9" s="44"/>
      <c r="B9" s="23" t="s">
        <v>4</v>
      </c>
      <c r="C9" s="45"/>
      <c r="D9" s="45"/>
      <c r="E9" s="45"/>
      <c r="F9" s="45"/>
      <c r="G9" s="45"/>
      <c r="H9" s="24">
        <f>+H18</f>
        <v>7983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00000000000001" customHeight="1" thickBot="1" x14ac:dyDescent="0.3">
      <c r="B10" s="37"/>
      <c r="H10" s="38"/>
    </row>
    <row r="11" spans="1:38" s="25" customFormat="1" ht="17.100000000000001" customHeight="1" thickBot="1" x14ac:dyDescent="0.3">
      <c r="A11" s="46" t="s">
        <v>16</v>
      </c>
      <c r="B11" s="39"/>
      <c r="C11" s="40"/>
      <c r="D11" s="41"/>
      <c r="E11" s="42"/>
      <c r="F11" s="94"/>
      <c r="G11" s="94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00000000000001" customHeight="1" x14ac:dyDescent="0.25">
      <c r="A12" s="47" t="s">
        <v>5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00000000000001" customHeight="1" x14ac:dyDescent="0.25">
      <c r="A13" s="50"/>
      <c r="B13" s="51"/>
      <c r="C13" s="52" t="s">
        <v>6</v>
      </c>
      <c r="D13" s="53">
        <v>1633</v>
      </c>
      <c r="E13" s="54" t="s">
        <v>7</v>
      </c>
      <c r="F13" s="55">
        <v>0.9</v>
      </c>
      <c r="G13" s="54" t="s">
        <v>8</v>
      </c>
      <c r="H13" s="56">
        <f>ROUND(F13*MIN($H$7,D13),2)</f>
        <v>1469.7</v>
      </c>
      <c r="I13" s="26"/>
    </row>
    <row r="14" spans="1:38" s="6" customFormat="1" ht="17.100000000000001" customHeight="1" x14ac:dyDescent="0.25">
      <c r="A14" s="57" t="s">
        <v>9</v>
      </c>
      <c r="B14" s="53">
        <f>+D13</f>
        <v>1633</v>
      </c>
      <c r="C14" s="58" t="s">
        <v>6</v>
      </c>
      <c r="D14" s="53">
        <v>2449</v>
      </c>
      <c r="E14" s="54" t="s">
        <v>7</v>
      </c>
      <c r="F14" s="55">
        <v>0.6</v>
      </c>
      <c r="G14" s="54" t="s">
        <v>8</v>
      </c>
      <c r="H14" s="56">
        <f>ROUND(F14*IF($H$7&gt;B14,MIN($H$7,B15)-B14,0),2)</f>
        <v>6.5</v>
      </c>
      <c r="I14" s="26"/>
    </row>
    <row r="15" spans="1:38" s="6" customFormat="1" ht="17.100000000000001" customHeight="1" x14ac:dyDescent="0.25">
      <c r="A15" s="57" t="s">
        <v>9</v>
      </c>
      <c r="B15" s="53">
        <f>+D14</f>
        <v>2449</v>
      </c>
      <c r="C15" s="54" t="s">
        <v>10</v>
      </c>
      <c r="D15" s="53">
        <v>4897</v>
      </c>
      <c r="E15" s="54" t="s">
        <v>7</v>
      </c>
      <c r="F15" s="55">
        <v>0.3</v>
      </c>
      <c r="G15" s="54" t="s">
        <v>8</v>
      </c>
      <c r="H15" s="56">
        <f>ROUND(F15*IF($H$7&gt;B15,MIN($H$7,B16)-B15,0),2)</f>
        <v>0</v>
      </c>
      <c r="I15" s="28"/>
    </row>
    <row r="16" spans="1:38" s="6" customFormat="1" ht="17.100000000000001" customHeight="1" x14ac:dyDescent="0.25">
      <c r="A16" s="57" t="s">
        <v>9</v>
      </c>
      <c r="B16" s="53">
        <f>+D15</f>
        <v>4897</v>
      </c>
      <c r="C16" s="59" t="s">
        <v>11</v>
      </c>
      <c r="D16" s="51"/>
      <c r="E16" s="51"/>
      <c r="F16" s="60"/>
      <c r="G16" s="51"/>
      <c r="H16" s="61"/>
      <c r="I16" s="27"/>
    </row>
    <row r="17" spans="1:38" s="6" customFormat="1" ht="17.100000000000001" customHeight="1" thickBot="1" x14ac:dyDescent="0.3">
      <c r="A17" s="62"/>
      <c r="B17" s="63"/>
      <c r="C17" s="64"/>
      <c r="D17" s="65"/>
      <c r="E17" s="66"/>
      <c r="F17" s="67" t="s">
        <v>12</v>
      </c>
      <c r="G17" s="68"/>
      <c r="H17" s="69">
        <f>ROUNDUP(+H13+H14+H15,0)</f>
        <v>1477</v>
      </c>
      <c r="I17" s="29"/>
    </row>
    <row r="18" spans="1:38" s="31" customFormat="1" ht="17.100000000000001" customHeight="1" thickBot="1" x14ac:dyDescent="0.3">
      <c r="A18" s="70" t="s">
        <v>22</v>
      </c>
      <c r="B18" s="71"/>
      <c r="C18" s="72"/>
      <c r="D18" s="73">
        <v>0.6</v>
      </c>
      <c r="E18" s="74" t="str">
        <f>"z  "&amp;TEXT(H17,"# ###")</f>
        <v>z  1 477</v>
      </c>
      <c r="F18" s="92" t="str">
        <f>"tj. "&amp;CEILING($H$17*$D$18,1)&amp;" x "&amp;I18&amp;G19</f>
        <v>tj. 887 x 9 dnů =</v>
      </c>
      <c r="G18" s="92"/>
      <c r="H18" s="75">
        <f>CEILING($H$17*$D18,1)*I18</f>
        <v>7983</v>
      </c>
      <c r="I18" s="30">
        <f>MIN(+H5,16)</f>
        <v>9</v>
      </c>
    </row>
    <row r="19" spans="1:38" s="25" customFormat="1" ht="17.100000000000001" customHeight="1" thickBot="1" x14ac:dyDescent="0.3">
      <c r="A19" s="76"/>
      <c r="B19" s="77" t="s">
        <v>4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7983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2">
      <c r="A20" s="33" t="s">
        <v>14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2">
      <c r="A21" s="36" t="s">
        <v>18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2">
      <c r="A22" s="93" t="s">
        <v>21</v>
      </c>
      <c r="B22" s="93"/>
      <c r="C22" s="93"/>
      <c r="D22" s="93"/>
      <c r="E22" s="93"/>
      <c r="F22" s="93"/>
      <c r="G22" s="93"/>
      <c r="H22" s="93"/>
    </row>
    <row r="23" spans="1:38" s="35" customFormat="1" ht="15.75" customHeight="1" x14ac:dyDescent="0.2">
      <c r="A23" s="87" t="s">
        <v>15</v>
      </c>
      <c r="B23" s="87"/>
      <c r="C23" s="87"/>
      <c r="D23" s="87"/>
      <c r="E23" s="87"/>
      <c r="F23" s="87"/>
      <c r="G23" s="87"/>
      <c r="H23" s="87"/>
    </row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</sheetData>
  <sheetProtection algorithmName="SHA-512" hashValue="b0l6nCwF9gFmrlGSp9A4NRXT7rKg958SD7fvKCJFiMp7PRk8qSXMAh6HuVXMDKpAUY86b30BunGKDdi6JkOA/g==" saltValue="wwo1knUuUQzP5VGH8mQe2Q==" spinCount="100000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dataValidations count="1">
    <dataValidation type="list" allowBlank="1" showInputMessage="1" showErrorMessage="1" sqref="F6" xr:uid="{E04B630D-C79A-4664-B082-F948261D1976}">
      <formula1>"D,M"</formula1>
    </dataValidation>
  </dataValidation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2024-10-04T07:29:39Z</dcterms:created>
  <dcterms:modified xsi:type="dcterms:W3CDTF">2025-10-06T15:09:45Z</dcterms:modified>
</cp:coreProperties>
</file>